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rovitica1-my.sharepoint.com/personal/senka_sercl_virovitica_hr/Documents/GODIŠNJI IZVJEŠTAJ O IZVRŠENJU PRORAČUNA/POSEBNI IZVJEŠTAJI 2025/"/>
    </mc:Choice>
  </mc:AlternateContent>
  <xr:revisionPtr revIDLastSave="1069" documentId="8_{FBCEF4B5-761E-4E39-809E-B4287D44FA44}" xr6:coauthVersionLast="47" xr6:coauthVersionMax="47" xr10:uidLastSave="{290983BF-E135-453A-9965-00A0C3F87DA0}"/>
  <bookViews>
    <workbookView xWindow="-120" yWindow="-120" windowWidth="29040" windowHeight="15720" xr2:uid="{00000000-000D-0000-FFFF-FFFF00000000}"/>
  </bookViews>
  <sheets>
    <sheet name="List1" sheetId="1" r:id="rId1"/>
    <sheet name="rekapitulacij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H19" i="1"/>
  <c r="F19" i="1"/>
  <c r="G24" i="1"/>
  <c r="J24" i="1"/>
  <c r="K24" i="1"/>
  <c r="E24" i="1"/>
  <c r="K14" i="1"/>
  <c r="I14" i="1"/>
  <c r="I18" i="1"/>
  <c r="K10" i="1"/>
  <c r="G12" i="1"/>
  <c r="F12" i="1"/>
  <c r="G11" i="1"/>
  <c r="F11" i="1"/>
  <c r="F10" i="1"/>
  <c r="H9" i="1"/>
  <c r="J14" i="1"/>
  <c r="F8" i="1"/>
  <c r="H8" i="1"/>
  <c r="H27" i="2"/>
  <c r="F5" i="2"/>
  <c r="I31" i="2"/>
  <c r="D40" i="2"/>
  <c r="D36" i="2"/>
  <c r="D41" i="2" s="1"/>
  <c r="E20" i="2"/>
  <c r="F22" i="2" s="1"/>
  <c r="E17" i="2"/>
  <c r="E12" i="2"/>
  <c r="H24" i="1" l="1"/>
  <c r="I24" i="1"/>
  <c r="F24" i="1"/>
  <c r="H18" i="1"/>
  <c r="E18" i="1"/>
  <c r="E25" i="1" s="1"/>
  <c r="G18" i="1"/>
  <c r="G25" i="1" s="1"/>
  <c r="F18" i="1"/>
  <c r="J18" i="1"/>
  <c r="J25" i="1" s="1"/>
  <c r="K18" i="1"/>
  <c r="K25" i="1" s="1"/>
  <c r="E36" i="2"/>
  <c r="I27" i="2"/>
  <c r="I28" i="2" s="1"/>
  <c r="G17" i="2"/>
  <c r="D42" i="2"/>
  <c r="G22" i="2"/>
  <c r="F17" i="2"/>
  <c r="H25" i="1" l="1"/>
  <c r="F25" i="1"/>
  <c r="I25" i="1"/>
  <c r="G3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tc={32C406B0-B0E0-4B28-BE88-94EF7A011E4D}</author>
    <author>tc={FCA71B4E-0C8F-437E-8E18-B90CA099BCAA}</author>
    <author>tc={FD58C3F9-E462-44D6-A996-025FCD2E7379}</author>
    <author>tc={9951507A-79F9-4B6A-9ACC-A45378D8AB7A}</author>
    <author>tc={C6F80A1D-48FE-430A-A4AD-5E555F1DC408}</author>
  </authors>
  <commentList>
    <comment ref="J4" authorId="0" shapeId="0" xr:uid="{32C406B0-B0E0-4B28-BE88-94EF7A011E4D}">
      <text>
        <t xml:space="preserve">[Komentar u obliku niti]
Vaša verzija programa Excel omogućuje vam da pročitate ovaj komentar u obliku niti, no sve će izmjene biti uklonjene ako datoteka bude otvorena u novijoj verziji programa Excel. Saznajte više: https://go.microsoft.com/fwlink/?linkid=870924
Komentar:
    Cto 275
</t>
      </text>
    </comment>
    <comment ref="F19" authorId="1" shapeId="0" xr:uid="{FCA71B4E-0C8F-437E-8E18-B90CA099BCAA}">
      <text>
        <t xml:space="preserve">[Komentar u obliku niti]
Vaša verzija programa Excel omogućuje vam da pročitate ovaj komentar u obliku niti, no sve će izmjene biti uklonjene ako datoteka bude otvorena u novijoj verziji programa Excel. Saznajte više: https://go.microsoft.com/fwlink/?linkid=870924
Komentar:
    Projektna dokumentacija=20.800,15 (85% sufin.po zns dana 24.12.2024.)
</t>
      </text>
    </comment>
    <comment ref="G19" authorId="2" shapeId="0" xr:uid="{FD58C3F9-E462-44D6-A996-025FCD2E7379}">
      <text>
        <t xml:space="preserve">[Komentar u obliku niti]
Vaša verzija programa Excel omogućuje vam da pročitate ovaj komentar u obliku niti, no sve će izmjene biti uklonjene ako datoteka bude otvorena u novijoj verziji programa Excel. Saznajte više: https://go.microsoft.com/fwlink/?linkid=870924
Komentar:
    Quantum studio ugovor iz 2022. godine, od 03.08.2022.=19.576,62+4894,15pdv=24470,77 eura, priznato 85%=20.800,15
</t>
      </text>
    </comment>
    <comment ref="F23" authorId="3" shapeId="0" xr:uid="{9951507A-79F9-4B6A-9ACC-A45378D8AB7A}">
      <text>
        <t xml:space="preserve">[Komentar u obliku niti]
Vaša verzija programa Excel omogućuje vam da pročitate ovaj komentar u obliku niti, no sve će izmjene biti uklonjene ako datoteka bude otvorena u novijoj verziji programa Excel. Saznajte više: https://go.microsoft.com/fwlink/?linkid=870924
Komentar:
    Quantum studio ugovor iz 2022. godine, od 03.08.2022.=19.576,62+4894,15pdv=24470,77 eura, priznato 85%=20.800,15
</t>
      </text>
    </comment>
    <comment ref="G23" authorId="4" shapeId="0" xr:uid="{C6F80A1D-48FE-430A-A4AD-5E555F1DC408}">
      <text>
        <t xml:space="preserve">[Komentar u obliku niti]
Vaša verzija programa Excel omogućuje vam da pročitate ovaj komentar u obliku niti, no sve će izmjene biti uklonjene ako datoteka bude otvorena u novijoj verziji programa Excel. Saznajte više: https://go.microsoft.com/fwlink/?linkid=870924
Komentar:
    Quantum studio ugovor iz 2022. godine, od 03.08.2022.=19.576,62+4894,15pdv=24470,77 eura, priznato 85%=20.800,15
</t>
      </text>
    </comment>
  </commentList>
</comments>
</file>

<file path=xl/sharedStrings.xml><?xml version="1.0" encoding="utf-8"?>
<sst xmlns="http://schemas.openxmlformats.org/spreadsheetml/2006/main" count="162" uniqueCount="99">
  <si>
    <t xml:space="preserve">IZVJEŠTAJ O KORIŠTENJU SREDSTAVA FONDOVA EUROPSKE UNIJE </t>
  </si>
  <si>
    <t>REDNI BROJ</t>
  </si>
  <si>
    <t>1.</t>
  </si>
  <si>
    <t>32682 Grad Virovitica</t>
  </si>
  <si>
    <t>2.</t>
  </si>
  <si>
    <t>3.</t>
  </si>
  <si>
    <t>4.</t>
  </si>
  <si>
    <t>5.</t>
  </si>
  <si>
    <t>6.</t>
  </si>
  <si>
    <t>16.</t>
  </si>
  <si>
    <t>17.</t>
  </si>
  <si>
    <t>18.</t>
  </si>
  <si>
    <t>8711 OŠ Vladimir Nazor Virovitica</t>
  </si>
  <si>
    <t>Prilog 5</t>
  </si>
  <si>
    <t>izvor</t>
  </si>
  <si>
    <t xml:space="preserve">prihod </t>
  </si>
  <si>
    <t xml:space="preserve">rashod </t>
  </si>
  <si>
    <t>1.1.</t>
  </si>
  <si>
    <t>1.5.</t>
  </si>
  <si>
    <t>projekt</t>
  </si>
  <si>
    <t>HITROUTE</t>
  </si>
  <si>
    <t>ODRASTIMO JEDNAKO VII</t>
  </si>
  <si>
    <t>KAP.POMOĆ IZ EU FONDOVA PROJEKTNA DOKUMENTACIJA OŠ VL.NAZOR</t>
  </si>
  <si>
    <t xml:space="preserve">3. OSNOVNA ŠKOLA </t>
  </si>
  <si>
    <t>RB</t>
  </si>
  <si>
    <t>7.</t>
  </si>
  <si>
    <t>8.</t>
  </si>
  <si>
    <t>9.</t>
  </si>
  <si>
    <t>KORAK U ŽIVOT FAZA V</t>
  </si>
  <si>
    <t>9.U.</t>
  </si>
  <si>
    <t>4.3.</t>
  </si>
  <si>
    <t>KORAK U ŽIVOT FAZA VI</t>
  </si>
  <si>
    <t>1.7.</t>
  </si>
  <si>
    <t>KORAK U ŽIVOT FAZA VII</t>
  </si>
  <si>
    <t xml:space="preserve">KP EUCF ODRŽIVA ENERGIJA GRADOVA ZA GRADOVE </t>
  </si>
  <si>
    <t>4.2.</t>
  </si>
  <si>
    <t xml:space="preserve">TP RODITELJ I UČITELJ U TIMU ZA DIJETE </t>
  </si>
  <si>
    <t>4.7.</t>
  </si>
  <si>
    <t>TP NOVI PRISTUPI ZA BOLJU BUDUĆNOST</t>
  </si>
  <si>
    <t>TP ČITAJMO I MI</t>
  </si>
  <si>
    <t>TP BUDI OK! BUDI OBRAZOVAN, BUDI KOMPETENTAN</t>
  </si>
  <si>
    <t>TP NONA</t>
  </si>
  <si>
    <t>10.</t>
  </si>
  <si>
    <t>11.</t>
  </si>
  <si>
    <t>12.</t>
  </si>
  <si>
    <t>13.</t>
  </si>
  <si>
    <t>INTEGRIRANI TERITORIJALNI PROGRAM 2021.-2027. (IZGRADNJA GLAZBENE ŠKOLE JAN VLAŠIMSKI, NOVA GLAZBA NA STAROM MJESTU)</t>
  </si>
  <si>
    <t>NACIONALNI PLAN OPORAVKA I OTPORNOSTI 2021-2026, IZGRADNJA NOVE ZGRADE DJEČJEG VRTIĆA U VIROVITICI</t>
  </si>
  <si>
    <t>NACIONALNI PLAN OPORAVKA I OTPORNOSTI 2021-2026, ENERGETSKA OBNOVA OŠ VL.NAZOR</t>
  </si>
  <si>
    <t>14.</t>
  </si>
  <si>
    <t>15.</t>
  </si>
  <si>
    <t>IZGRADNJA SOLARNIH ELEKTRANA (P0482)</t>
  </si>
  <si>
    <t>Korak u život jednakih mogućnosti – Faza VII. - „Osiguravanje pomoćnika u nastavi i stručnih komunikacijskih posrednika učenicima s teškoćama u razvoju u osnovnoškolskim i srednjoškolskim odgojno-obrazovnim ustanovama"</t>
  </si>
  <si>
    <t>19.</t>
  </si>
  <si>
    <t>Integrirani teritorijalni program 2021.-2027. Strategija razvoja urbanog područja Virovitica 2021.-2027.</t>
  </si>
  <si>
    <t>RKP KORISNIK</t>
  </si>
  <si>
    <t>NAZIV PROJEKTA</t>
  </si>
  <si>
    <t>NAZIV FONDA</t>
  </si>
  <si>
    <t>cto 632</t>
  </si>
  <si>
    <t>KONKURENTNOST I KOHEZIJA 2021.-2027., REKONSTRUKCIJA KAZALIŠTA VIROVITICA</t>
  </si>
  <si>
    <t>TP ITU</t>
  </si>
  <si>
    <t>360000 UGOVOR</t>
  </si>
  <si>
    <t>32683 Grad Virovitica</t>
  </si>
  <si>
    <t>32684 Grad Virovitica</t>
  </si>
  <si>
    <t xml:space="preserve">Iznosi u eurima </t>
  </si>
  <si>
    <t>UKUPNO UGOVORENA BESPOVRATNA SREDSTVA               (iz ugovora o dodjeli sredstava)               od početka provedbe projekta                        do 31.12.2025.</t>
  </si>
  <si>
    <t>UKUPNO UPLAĆENA SREDSTVA          od početka provedbe projekta do 31.12.2025.</t>
  </si>
  <si>
    <t>IZVRŠENJE PROJEKATA U FP     u razdoblju od 1.1.2025.-31.12.2025.</t>
  </si>
  <si>
    <t>STANJE POTRAŽIVANJA         IZ EU FONDOVA          na dan 31.12.2025.</t>
  </si>
  <si>
    <t>UKUPNO GRAD VIROVITICA</t>
  </si>
  <si>
    <t>16168 Centar za odgoj, obrazovanje i razvojnu podrušku dr. Terezija Salaj Rakić</t>
  </si>
  <si>
    <t>UKUPNO PRORAČUNSKI KORISNICI</t>
  </si>
  <si>
    <t>SVEUKUPNO</t>
  </si>
  <si>
    <t xml:space="preserve">32779 Gradska knjižnica i čitaonica </t>
  </si>
  <si>
    <t xml:space="preserve">32780 Gradska knjižnica i čitaonica </t>
  </si>
  <si>
    <t xml:space="preserve">Rekonstrukcija Gradske knjižnice </t>
  </si>
  <si>
    <t>UKUPNO PRIHODI U 2025.godini</t>
  </si>
  <si>
    <t>UKUPNI RASHODI U 2025. godini</t>
  </si>
  <si>
    <t>STANJE OBVEZA            ZA EU PREDUJMOVE     na dan 31.12.2025.</t>
  </si>
  <si>
    <t>POTRAŽIVANJA PO UGOVORIMA O DODIJELJENIM BESPOVRATNIM SREDSTVIMA IZ EU FONDOVA na dan 31.12.2025. (IZVANBILANČNI ZAPISI)</t>
  </si>
  <si>
    <t>Izgradnja nove zgrade dječjeg vrtića u Virovitici</t>
  </si>
  <si>
    <t xml:space="preserve">Europski fond za regionalni razvoj </t>
  </si>
  <si>
    <t>Nova glazba na starom mjestu</t>
  </si>
  <si>
    <t>Izgradnja nove III. Osnovne škole sa dvodjelnom sportskom dvoranom</t>
  </si>
  <si>
    <t>Rekonstrukcija parka u Koriji</t>
  </si>
  <si>
    <t>Izgradnja trga u Milanovcu</t>
  </si>
  <si>
    <t xml:space="preserve">Pilot projekt razvoja zelene infrastrukture i/ili kružnog gospodarenja prostorom i zgradama </t>
  </si>
  <si>
    <t>Priprema tehničke dokumentacije za projekt "Virovitica-digitalni i pametni grad po mjeri građana - Smart City</t>
  </si>
  <si>
    <t>ePlanovi Virovitica</t>
  </si>
  <si>
    <t>Energetska obnova javne zgrade na na adresi Matije Gupca bb, Virovitica</t>
  </si>
  <si>
    <t>Energetska obnova Osnovne škole Vladimir Nazor</t>
  </si>
  <si>
    <t xml:space="preserve">Programi Unije </t>
  </si>
  <si>
    <t xml:space="preserve">Erasmus+          Akreditacija – obrazovanje odraslih </t>
  </si>
  <si>
    <t xml:space="preserve">Kozehijski fond </t>
  </si>
  <si>
    <t>Erasmus+               Inkubator jačanja ideja mladih</t>
  </si>
  <si>
    <t>Erasmus+                        Budi OK! Budi obrazovan, budi kompetentan</t>
  </si>
  <si>
    <t>Mehanizam za oporavak i otpornost</t>
  </si>
  <si>
    <t xml:space="preserve">Europski poljoprivredni fond za ruralni razvoj i Nacionalno sufinanciranje </t>
  </si>
  <si>
    <t xml:space="preserve">Europski socijalni fond  i Nacionalno sufinanciranje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</si>
</sst>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rgb="FF0070C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gray125">
        <fgColor rgb="FFBFBFBF"/>
        <bgColor rgb="FFD8E7F5"/>
      </patternFill>
    </fill>
    <fill>
      <patternFill patternType="solid">
        <fgColor rgb="FFDAF2D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4" fillId="0" borderId="0" xfId="0" applyFont="1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4" fontId="4" fillId="0" borderId="0" xfId="0" applyNumberFormat="1" applyFont="1"/>
    <xf numFmtId="0" fontId="0" fillId="0" borderId="2" xfId="0" applyBorder="1"/>
    <xf numFmtId="4" fontId="0" fillId="0" borderId="2" xfId="0" applyNumberFormat="1" applyBorder="1"/>
    <xf numFmtId="0" fontId="0" fillId="0" borderId="3" xfId="0" applyBorder="1"/>
    <xf numFmtId="4" fontId="0" fillId="0" borderId="3" xfId="0" applyNumberFormat="1" applyBorder="1"/>
    <xf numFmtId="0" fontId="0" fillId="0" borderId="6" xfId="0" applyBorder="1"/>
    <xf numFmtId="4" fontId="0" fillId="0" borderId="6" xfId="0" applyNumberFormat="1" applyBorder="1"/>
    <xf numFmtId="0" fontId="0" fillId="0" borderId="9" xfId="0" applyBorder="1"/>
    <xf numFmtId="4" fontId="0" fillId="0" borderId="9" xfId="0" applyNumberFormat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/>
    </xf>
    <xf numFmtId="0" fontId="1" fillId="0" borderId="6" xfId="0" applyFont="1" applyBorder="1"/>
    <xf numFmtId="4" fontId="1" fillId="0" borderId="6" xfId="0" applyNumberFormat="1" applyFont="1" applyBorder="1"/>
    <xf numFmtId="0" fontId="0" fillId="0" borderId="14" xfId="0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4" fontId="4" fillId="0" borderId="16" xfId="0" applyNumberFormat="1" applyFont="1" applyBorder="1"/>
    <xf numFmtId="0" fontId="0" fillId="0" borderId="17" xfId="0" applyBorder="1" applyAlignment="1">
      <alignment horizontal="center"/>
    </xf>
    <xf numFmtId="4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12" xfId="0" applyFont="1" applyBorder="1" applyAlignment="1">
      <alignment horizontal="center"/>
    </xf>
    <xf numFmtId="4" fontId="3" fillId="0" borderId="6" xfId="0" applyNumberFormat="1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4" fontId="3" fillId="0" borderId="8" xfId="0" applyNumberFormat="1" applyFont="1" applyBorder="1"/>
    <xf numFmtId="0" fontId="2" fillId="0" borderId="1" xfId="0" applyFont="1" applyBorder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7" fillId="0" borderId="0" xfId="0" applyFont="1"/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4" fontId="7" fillId="0" borderId="0" xfId="0" applyNumberFormat="1" applyFont="1"/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0" fillId="0" borderId="10" xfId="0" applyBorder="1" applyAlignment="1">
      <alignment horizontal="center"/>
    </xf>
    <xf numFmtId="0" fontId="14" fillId="0" borderId="6" xfId="0" applyFont="1" applyBorder="1"/>
    <xf numFmtId="4" fontId="14" fillId="0" borderId="6" xfId="0" applyNumberFormat="1" applyFont="1" applyBorder="1"/>
    <xf numFmtId="0" fontId="14" fillId="0" borderId="9" xfId="0" applyFont="1" applyBorder="1"/>
    <xf numFmtId="4" fontId="14" fillId="0" borderId="9" xfId="0" applyNumberFormat="1" applyFont="1" applyBorder="1"/>
    <xf numFmtId="4" fontId="0" fillId="4" borderId="3" xfId="0" applyNumberFormat="1" applyFill="1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4" fillId="0" borderId="16" xfId="0" applyFont="1" applyBorder="1" applyAlignment="1">
      <alignment horizontal="left"/>
    </xf>
    <xf numFmtId="0" fontId="0" fillId="0" borderId="2" xfId="0" applyBorder="1" applyAlignment="1">
      <alignment horizontal="left" wrapText="1"/>
    </xf>
    <xf numFmtId="0" fontId="14" fillId="0" borderId="6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4" fontId="0" fillId="4" borderId="1" xfId="0" applyNumberFormat="1" applyFill="1" applyBorder="1"/>
    <xf numFmtId="4" fontId="0" fillId="4" borderId="6" xfId="0" applyNumberFormat="1" applyFill="1" applyBorder="1"/>
    <xf numFmtId="4" fontId="0" fillId="4" borderId="9" xfId="0" applyNumberFormat="1" applyFill="1" applyBorder="1"/>
    <xf numFmtId="4" fontId="0" fillId="4" borderId="2" xfId="0" applyNumberFormat="1" applyFill="1" applyBorder="1"/>
    <xf numFmtId="4" fontId="3" fillId="4" borderId="8" xfId="0" applyNumberFormat="1" applyFont="1" applyFill="1" applyBorder="1"/>
    <xf numFmtId="0" fontId="0" fillId="0" borderId="11" xfId="0" applyBorder="1"/>
    <xf numFmtId="4" fontId="0" fillId="4" borderId="11" xfId="0" applyNumberFormat="1" applyFill="1" applyBorder="1"/>
    <xf numFmtId="4" fontId="0" fillId="0" borderId="11" xfId="0" applyNumberFormat="1" applyBorder="1"/>
    <xf numFmtId="0" fontId="0" fillId="0" borderId="6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15" fillId="0" borderId="6" xfId="0" applyFont="1" applyBorder="1"/>
    <xf numFmtId="4" fontId="15" fillId="0" borderId="6" xfId="0" applyNumberFormat="1" applyFont="1" applyBorder="1"/>
    <xf numFmtId="0" fontId="15" fillId="0" borderId="9" xfId="0" applyFont="1" applyBorder="1"/>
    <xf numFmtId="4" fontId="15" fillId="0" borderId="9" xfId="0" applyNumberFormat="1" applyFont="1" applyBorder="1"/>
    <xf numFmtId="0" fontId="15" fillId="0" borderId="6" xfId="0" applyFont="1" applyBorder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4" fontId="10" fillId="0" borderId="3" xfId="0" applyNumberFormat="1" applyFont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4" fontId="12" fillId="0" borderId="0" xfId="0" applyNumberFormat="1" applyFont="1"/>
    <xf numFmtId="4" fontId="10" fillId="0" borderId="1" xfId="0" applyNumberFormat="1" applyFont="1" applyBorder="1" applyAlignment="1">
      <alignment horizontal="center" vertical="center"/>
    </xf>
    <xf numFmtId="4" fontId="9" fillId="0" borderId="0" xfId="0" applyNumberFormat="1" applyFont="1"/>
    <xf numFmtId="0" fontId="9" fillId="0" borderId="0" xfId="0" applyFont="1"/>
    <xf numFmtId="4" fontId="7" fillId="0" borderId="1" xfId="0" applyNumberFormat="1" applyFont="1" applyBorder="1" applyAlignment="1">
      <alignment horizontal="center" vertical="center"/>
    </xf>
    <xf numFmtId="4" fontId="8" fillId="7" borderId="1" xfId="0" applyNumberFormat="1" applyFont="1" applyFill="1" applyBorder="1" applyAlignment="1">
      <alignment horizontal="center" vertical="center"/>
    </xf>
    <xf numFmtId="4" fontId="13" fillId="7" borderId="1" xfId="0" applyNumberFormat="1" applyFont="1" applyFill="1" applyBorder="1" applyAlignment="1">
      <alignment horizontal="center" vertical="center"/>
    </xf>
    <xf numFmtId="4" fontId="8" fillId="6" borderId="1" xfId="0" applyNumberFormat="1" applyFont="1" applyFill="1" applyBorder="1" applyAlignment="1">
      <alignment horizontal="center" vertical="center"/>
    </xf>
    <xf numFmtId="4" fontId="8" fillId="8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0" fontId="8" fillId="7" borderId="20" xfId="0" applyFont="1" applyFill="1" applyBorder="1" applyAlignment="1">
      <alignment horizontal="center" vertical="center" wrapText="1"/>
    </xf>
    <xf numFmtId="0" fontId="8" fillId="7" borderId="1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0" fillId="0" borderId="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enka Šercl" id="{D4242F19-4779-4D91-817C-C42D9B6EDF82}" userId="S::senka.sercl@virovitica.hr::36ad0aae-034a-4f4e-9b94-dc4ccedd2f2d" providerId="AD"/>
</personList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4" dT="2026-06-02T05:22:49.89" personId="{D4242F19-4779-4D91-817C-C42D9B6EDF82}" id="{32C406B0-B0E0-4B28-BE88-94EF7A011E4D}">
    <text xml:space="preserve">Cto 275
</text>
  </threadedComment>
  <threadedComment ref="F19" dT="2025-06-06T06:46:11.82" personId="{D4242F19-4779-4D91-817C-C42D9B6EDF82}" id="{FCA71B4E-0C8F-437E-8E18-B90CA099BCAA}">
    <text xml:space="preserve">Projektna dokumentacija=20.800,15 (85% sufin.po zns dana 24.12.2024.)
</text>
  </threadedComment>
  <threadedComment ref="G19" dT="2025-06-06T09:43:34.55" personId="{D4242F19-4779-4D91-817C-C42D9B6EDF82}" id="{FD58C3F9-E462-44D6-A996-025FCD2E7379}">
    <text xml:space="preserve">Quantum studio ugovor iz 2022. godine, od 03.08.2022.=19.576,62+4894,15pdv=24470,77 eura, priznato 85%=20.800,15
</text>
  </threadedComment>
  <threadedComment ref="F23" dT="2025-06-06T09:43:34.55" personId="{D4242F19-4779-4D91-817C-C42D9B6EDF82}" id="{9951507A-79F9-4B6A-9ACC-A45378D8AB7A}">
    <text xml:space="preserve">Quantum studio ugovor iz 2022. godine, od 03.08.2022.=19.576,62+4894,15pdv=24470,77 eura, priznato 85%=20.800,15
</text>
  </threadedComment>
  <threadedComment ref="G23" dT="2025-06-06T09:43:34.55" personId="{D4242F19-4779-4D91-817C-C42D9B6EDF82}" id="{C6F80A1D-48FE-430A-A4AD-5E555F1DC408}">
    <text xml:space="preserve">Quantum studio ugovor iz 2022. godine, od 03.08.2022.=19.576,62+4894,15pdv=24470,77 eura, priznato 85%=20.800,15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view="pageLayout" topLeftCell="A23" zoomScaleNormal="100" workbookViewId="0">
      <selection activeCell="E23" sqref="E23"/>
    </sheetView>
  </sheetViews>
  <sheetFormatPr defaultColWidth="9.140625" defaultRowHeight="12" x14ac:dyDescent="0.2"/>
  <cols>
    <col min="1" max="1" width="5.5703125" style="39" customWidth="1"/>
    <col min="2" max="2" width="12.28515625" style="39" customWidth="1"/>
    <col min="3" max="3" width="21" style="39" customWidth="1"/>
    <col min="4" max="4" width="11.28515625" style="39" customWidth="1"/>
    <col min="5" max="5" width="12.140625" style="39" customWidth="1"/>
    <col min="6" max="6" width="11" style="39" customWidth="1"/>
    <col min="7" max="7" width="11.28515625" style="39" customWidth="1"/>
    <col min="8" max="8" width="11.5703125" style="39" customWidth="1"/>
    <col min="9" max="9" width="10.42578125" style="39" customWidth="1"/>
    <col min="10" max="10" width="12.5703125" style="39" customWidth="1"/>
    <col min="11" max="11" width="13.42578125" style="74" customWidth="1"/>
    <col min="12" max="12" width="12.28515625" style="39" bestFit="1" customWidth="1"/>
    <col min="13" max="13" width="9.85546875" style="39" bestFit="1" customWidth="1"/>
    <col min="14" max="16384" width="9.140625" style="39"/>
  </cols>
  <sheetData>
    <row r="1" spans="1:11" ht="15" x14ac:dyDescent="0.2">
      <c r="B1" s="40"/>
      <c r="C1" s="40"/>
      <c r="D1" s="40"/>
      <c r="E1" s="40"/>
      <c r="F1" s="40"/>
      <c r="G1" s="40"/>
      <c r="H1" s="40"/>
      <c r="I1" s="40"/>
      <c r="J1" s="38" t="s">
        <v>13</v>
      </c>
      <c r="K1" s="81"/>
    </row>
    <row r="2" spans="1:11" ht="15.75" customHeight="1" x14ac:dyDescent="0.2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82"/>
    </row>
    <row r="3" spans="1:1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77" t="s">
        <v>64</v>
      </c>
    </row>
    <row r="4" spans="1:11" ht="68.25" customHeight="1" x14ac:dyDescent="0.2">
      <c r="A4" s="114" t="s">
        <v>1</v>
      </c>
      <c r="B4" s="114" t="s">
        <v>57</v>
      </c>
      <c r="C4" s="114" t="s">
        <v>56</v>
      </c>
      <c r="D4" s="114" t="s">
        <v>55</v>
      </c>
      <c r="E4" s="108" t="s">
        <v>65</v>
      </c>
      <c r="F4" s="111" t="s">
        <v>66</v>
      </c>
      <c r="G4" s="103" t="s">
        <v>67</v>
      </c>
      <c r="H4" s="104"/>
      <c r="I4" s="108" t="s">
        <v>68</v>
      </c>
      <c r="J4" s="96" t="s">
        <v>78</v>
      </c>
      <c r="K4" s="96" t="s">
        <v>79</v>
      </c>
    </row>
    <row r="5" spans="1:11" x14ac:dyDescent="0.2">
      <c r="A5" s="115"/>
      <c r="B5" s="115"/>
      <c r="C5" s="115"/>
      <c r="D5" s="115"/>
      <c r="E5" s="109"/>
      <c r="F5" s="112"/>
      <c r="G5" s="105" t="s">
        <v>76</v>
      </c>
      <c r="H5" s="105" t="s">
        <v>77</v>
      </c>
      <c r="I5" s="109"/>
      <c r="J5" s="96"/>
      <c r="K5" s="96"/>
    </row>
    <row r="6" spans="1:11" ht="36.75" customHeight="1" x14ac:dyDescent="0.2">
      <c r="A6" s="115"/>
      <c r="B6" s="115"/>
      <c r="C6" s="115"/>
      <c r="D6" s="115"/>
      <c r="E6" s="109"/>
      <c r="F6" s="112"/>
      <c r="G6" s="106"/>
      <c r="H6" s="106"/>
      <c r="I6" s="109"/>
      <c r="J6" s="96"/>
      <c r="K6" s="96"/>
    </row>
    <row r="7" spans="1:11" ht="22.5" customHeight="1" x14ac:dyDescent="0.2">
      <c r="A7" s="116"/>
      <c r="B7" s="116"/>
      <c r="C7" s="116"/>
      <c r="D7" s="116"/>
      <c r="E7" s="110"/>
      <c r="F7" s="113"/>
      <c r="G7" s="107"/>
      <c r="H7" s="107"/>
      <c r="I7" s="110"/>
      <c r="J7" s="96"/>
      <c r="K7" s="96"/>
    </row>
    <row r="8" spans="1:11" ht="60" customHeight="1" x14ac:dyDescent="0.2">
      <c r="A8" s="73" t="s">
        <v>2</v>
      </c>
      <c r="B8" s="43" t="s">
        <v>96</v>
      </c>
      <c r="C8" s="43" t="s">
        <v>80</v>
      </c>
      <c r="D8" s="43" t="s">
        <v>3</v>
      </c>
      <c r="E8" s="84">
        <v>1815650</v>
      </c>
      <c r="F8" s="80">
        <f>864891.44</f>
        <v>864891.44</v>
      </c>
      <c r="G8" s="80">
        <v>864891.44</v>
      </c>
      <c r="H8" s="80">
        <f>SUM(1815650)</f>
        <v>1815650</v>
      </c>
      <c r="I8" s="79">
        <v>0</v>
      </c>
      <c r="J8" s="78">
        <v>42933.56</v>
      </c>
      <c r="K8" s="79">
        <v>1883098.52</v>
      </c>
    </row>
    <row r="9" spans="1:11" ht="65.25" customHeight="1" x14ac:dyDescent="0.2">
      <c r="A9" s="73" t="s">
        <v>4</v>
      </c>
      <c r="B9" s="43" t="s">
        <v>81</v>
      </c>
      <c r="C9" s="43" t="s">
        <v>82</v>
      </c>
      <c r="D9" s="43" t="s">
        <v>3</v>
      </c>
      <c r="E9" s="84">
        <v>5834754.5</v>
      </c>
      <c r="F9" s="84">
        <v>0</v>
      </c>
      <c r="G9" s="84">
        <v>0</v>
      </c>
      <c r="H9" s="84">
        <f>SUM(4550.39+743987.42)</f>
        <v>748537.81</v>
      </c>
      <c r="I9" s="78">
        <v>0</v>
      </c>
      <c r="J9" s="78">
        <v>0</v>
      </c>
      <c r="K9" s="84">
        <v>5834754.5</v>
      </c>
    </row>
    <row r="10" spans="1:11" ht="68.25" customHeight="1" x14ac:dyDescent="0.2">
      <c r="A10" s="73" t="s">
        <v>5</v>
      </c>
      <c r="B10" s="43" t="s">
        <v>96</v>
      </c>
      <c r="C10" s="44" t="s">
        <v>83</v>
      </c>
      <c r="D10" s="43" t="s">
        <v>3</v>
      </c>
      <c r="E10" s="84">
        <v>18699770.350000001</v>
      </c>
      <c r="F10" s="84">
        <f>63828.38</f>
        <v>63828.38</v>
      </c>
      <c r="G10" s="84">
        <v>0</v>
      </c>
      <c r="H10" s="84">
        <v>530129.06000000006</v>
      </c>
      <c r="I10" s="78">
        <v>0</v>
      </c>
      <c r="J10" s="78">
        <v>3765624.12</v>
      </c>
      <c r="K10" s="79">
        <f>SUM(E10)</f>
        <v>18699770.350000001</v>
      </c>
    </row>
    <row r="11" spans="1:11" ht="73.5" customHeight="1" x14ac:dyDescent="0.2">
      <c r="A11" s="73" t="s">
        <v>6</v>
      </c>
      <c r="B11" s="44" t="s">
        <v>97</v>
      </c>
      <c r="C11" s="44" t="s">
        <v>84</v>
      </c>
      <c r="D11" s="43" t="s">
        <v>62</v>
      </c>
      <c r="E11" s="84">
        <v>92285.13</v>
      </c>
      <c r="F11" s="84">
        <f>SUM(83056.62+9228.51)</f>
        <v>92285.12999999999</v>
      </c>
      <c r="G11" s="84">
        <f>SUM(83056.62+9228.51)</f>
        <v>92285.12999999999</v>
      </c>
      <c r="H11" s="84">
        <v>92285.13</v>
      </c>
      <c r="I11" s="78">
        <v>0</v>
      </c>
      <c r="J11" s="78">
        <v>0</v>
      </c>
      <c r="K11" s="79">
        <v>0</v>
      </c>
    </row>
    <row r="12" spans="1:11" ht="79.5" customHeight="1" x14ac:dyDescent="0.2">
      <c r="A12" s="73" t="s">
        <v>7</v>
      </c>
      <c r="B12" s="44" t="s">
        <v>97</v>
      </c>
      <c r="C12" s="44" t="s">
        <v>85</v>
      </c>
      <c r="D12" s="43" t="s">
        <v>62</v>
      </c>
      <c r="E12" s="84">
        <v>64240.06</v>
      </c>
      <c r="F12" s="84">
        <f>SUM(6424.01+57816.05)</f>
        <v>64240.060000000005</v>
      </c>
      <c r="G12" s="84">
        <f>SUM(6424.01+57816.05)</f>
        <v>64240.060000000005</v>
      </c>
      <c r="H12" s="84">
        <v>64240.06</v>
      </c>
      <c r="I12" s="84">
        <v>0</v>
      </c>
      <c r="J12" s="84">
        <v>0</v>
      </c>
      <c r="K12" s="80">
        <v>0</v>
      </c>
    </row>
    <row r="13" spans="1:11" ht="63" customHeight="1" x14ac:dyDescent="0.2">
      <c r="A13" s="73" t="s">
        <v>8</v>
      </c>
      <c r="B13" s="43" t="s">
        <v>96</v>
      </c>
      <c r="C13" s="44" t="s">
        <v>86</v>
      </c>
      <c r="D13" s="43" t="s">
        <v>63</v>
      </c>
      <c r="E13" s="84">
        <v>1003010.2</v>
      </c>
      <c r="F13" s="84">
        <v>0</v>
      </c>
      <c r="G13" s="84">
        <v>0</v>
      </c>
      <c r="H13" s="84">
        <v>39807.5</v>
      </c>
      <c r="I13" s="84">
        <v>0</v>
      </c>
      <c r="J13" s="84">
        <v>0</v>
      </c>
      <c r="K13" s="80">
        <v>1003010.2</v>
      </c>
    </row>
    <row r="14" spans="1:11" ht="147" customHeight="1" x14ac:dyDescent="0.2">
      <c r="A14" s="73" t="s">
        <v>25</v>
      </c>
      <c r="B14" s="43" t="s">
        <v>98</v>
      </c>
      <c r="C14" s="43" t="s">
        <v>52</v>
      </c>
      <c r="D14" s="43" t="s">
        <v>3</v>
      </c>
      <c r="E14" s="84">
        <v>1115920.8</v>
      </c>
      <c r="F14" s="84">
        <v>514401.4</v>
      </c>
      <c r="G14" s="84">
        <v>238865.4</v>
      </c>
      <c r="H14" s="84">
        <v>474474.22</v>
      </c>
      <c r="I14" s="84">
        <f>162738.45+35829.81</f>
        <v>198568.26</v>
      </c>
      <c r="J14" s="84">
        <f>175654.2+30997.8</f>
        <v>206652</v>
      </c>
      <c r="K14" s="80">
        <f>102839.76+582758.64</f>
        <v>685598.4</v>
      </c>
    </row>
    <row r="15" spans="1:11" ht="83.25" customHeight="1" x14ac:dyDescent="0.2">
      <c r="A15" s="73" t="s">
        <v>26</v>
      </c>
      <c r="B15" s="43" t="s">
        <v>96</v>
      </c>
      <c r="C15" s="43" t="s">
        <v>87</v>
      </c>
      <c r="D15" s="43" t="s">
        <v>62</v>
      </c>
      <c r="E15" s="84">
        <v>63607.41</v>
      </c>
      <c r="F15" s="84">
        <v>0</v>
      </c>
      <c r="G15" s="84">
        <v>0</v>
      </c>
      <c r="H15" s="80">
        <v>63607.41</v>
      </c>
      <c r="I15" s="78">
        <v>63607.41</v>
      </c>
      <c r="J15" s="78">
        <v>0</v>
      </c>
      <c r="K15" s="79">
        <v>0</v>
      </c>
    </row>
    <row r="16" spans="1:11" ht="46.5" customHeight="1" x14ac:dyDescent="0.2">
      <c r="A16" s="73" t="s">
        <v>27</v>
      </c>
      <c r="B16" s="43" t="s">
        <v>96</v>
      </c>
      <c r="C16" s="43" t="s">
        <v>88</v>
      </c>
      <c r="D16" s="43" t="s">
        <v>62</v>
      </c>
      <c r="E16" s="84">
        <v>188000</v>
      </c>
      <c r="F16" s="84">
        <v>0</v>
      </c>
      <c r="G16" s="84">
        <v>0</v>
      </c>
      <c r="H16" s="84">
        <v>12000</v>
      </c>
      <c r="I16" s="78">
        <v>0</v>
      </c>
      <c r="J16" s="78">
        <v>0</v>
      </c>
      <c r="K16" s="79">
        <v>188000</v>
      </c>
    </row>
    <row r="17" spans="1:15" ht="64.5" customHeight="1" x14ac:dyDescent="0.2">
      <c r="A17" s="73" t="s">
        <v>42</v>
      </c>
      <c r="B17" s="43" t="s">
        <v>96</v>
      </c>
      <c r="C17" s="43" t="s">
        <v>89</v>
      </c>
      <c r="D17" s="43" t="s">
        <v>62</v>
      </c>
      <c r="E17" s="84">
        <v>127635.96</v>
      </c>
      <c r="F17" s="84">
        <v>117581.59</v>
      </c>
      <c r="G17" s="84">
        <v>117581.59</v>
      </c>
      <c r="H17" s="80">
        <v>80825.539999999994</v>
      </c>
      <c r="I17" s="84">
        <v>0</v>
      </c>
      <c r="J17" s="84">
        <v>0</v>
      </c>
      <c r="K17" s="80">
        <v>10054.370000000001</v>
      </c>
    </row>
    <row r="18" spans="1:15" s="86" customFormat="1" ht="22.5" customHeight="1" x14ac:dyDescent="0.2">
      <c r="A18" s="99" t="s">
        <v>69</v>
      </c>
      <c r="B18" s="100"/>
      <c r="C18" s="100"/>
      <c r="D18" s="101"/>
      <c r="E18" s="88">
        <f>SUM(E8:E17)</f>
        <v>29004874.41</v>
      </c>
      <c r="F18" s="88">
        <f t="shared" ref="F18:K18" si="0">SUM(F8:F17)</f>
        <v>1717228.0000000002</v>
      </c>
      <c r="G18" s="88">
        <f t="shared" si="0"/>
        <v>1377863.62</v>
      </c>
      <c r="H18" s="88">
        <f t="shared" si="0"/>
        <v>3921556.7300000004</v>
      </c>
      <c r="I18" s="88">
        <f t="shared" si="0"/>
        <v>262175.67000000004</v>
      </c>
      <c r="J18" s="88">
        <f t="shared" si="0"/>
        <v>4015209.68</v>
      </c>
      <c r="K18" s="89">
        <f t="shared" si="0"/>
        <v>28304286.34</v>
      </c>
      <c r="L18" s="85"/>
      <c r="M18" s="85"/>
    </row>
    <row r="19" spans="1:15" ht="54" customHeight="1" x14ac:dyDescent="0.2">
      <c r="A19" s="73" t="s">
        <v>43</v>
      </c>
      <c r="B19" s="43" t="s">
        <v>96</v>
      </c>
      <c r="C19" s="43" t="s">
        <v>90</v>
      </c>
      <c r="D19" s="43" t="s">
        <v>12</v>
      </c>
      <c r="E19" s="84">
        <v>1819138.11</v>
      </c>
      <c r="F19" s="84">
        <f>20800.15+691925.83+78500</f>
        <v>791225.98</v>
      </c>
      <c r="G19" s="84">
        <v>691925.83</v>
      </c>
      <c r="H19" s="80">
        <f>SUM(1471320.02+747.35)</f>
        <v>1472067.37</v>
      </c>
      <c r="I19" s="79">
        <v>0</v>
      </c>
      <c r="J19" s="78">
        <v>0</v>
      </c>
      <c r="K19" s="79">
        <v>0</v>
      </c>
      <c r="L19" s="42"/>
    </row>
    <row r="20" spans="1:15" ht="48.75" customHeight="1" x14ac:dyDescent="0.2">
      <c r="A20" s="73" t="s">
        <v>44</v>
      </c>
      <c r="B20" s="44" t="s">
        <v>91</v>
      </c>
      <c r="C20" s="95" t="s">
        <v>92</v>
      </c>
      <c r="D20" s="43" t="s">
        <v>73</v>
      </c>
      <c r="E20" s="84">
        <v>13030</v>
      </c>
      <c r="F20" s="84">
        <v>10128.709999999999</v>
      </c>
      <c r="G20" s="84">
        <v>10128.709999999999</v>
      </c>
      <c r="H20" s="80">
        <v>10128.709999999999</v>
      </c>
      <c r="I20" s="79">
        <v>0</v>
      </c>
      <c r="J20" s="78">
        <v>0</v>
      </c>
      <c r="K20" s="79">
        <v>2901.29</v>
      </c>
    </row>
    <row r="21" spans="1:15" s="74" customFormat="1" ht="45.75" customHeight="1" x14ac:dyDescent="0.2">
      <c r="A21" s="75" t="s">
        <v>45</v>
      </c>
      <c r="B21" s="76" t="s">
        <v>93</v>
      </c>
      <c r="C21" s="76" t="s">
        <v>75</v>
      </c>
      <c r="D21" s="76" t="s">
        <v>74</v>
      </c>
      <c r="E21" s="80">
        <v>1012395.92</v>
      </c>
      <c r="F21" s="80">
        <v>79969.2</v>
      </c>
      <c r="G21" s="80">
        <v>79969.2</v>
      </c>
      <c r="H21" s="80">
        <f>26833.12+53136.08</f>
        <v>79969.2</v>
      </c>
      <c r="I21" s="79">
        <v>0</v>
      </c>
      <c r="J21" s="79">
        <v>31457.05</v>
      </c>
      <c r="K21" s="79">
        <v>932426.72</v>
      </c>
      <c r="L21" s="83"/>
    </row>
    <row r="22" spans="1:15" ht="47.25" customHeight="1" x14ac:dyDescent="0.2">
      <c r="A22" s="73" t="s">
        <v>49</v>
      </c>
      <c r="B22" s="44" t="s">
        <v>91</v>
      </c>
      <c r="C22" s="94" t="s">
        <v>94</v>
      </c>
      <c r="D22" s="43" t="s">
        <v>74</v>
      </c>
      <c r="E22" s="84">
        <v>3046.49</v>
      </c>
      <c r="F22" s="84">
        <v>3046.49</v>
      </c>
      <c r="G22" s="84">
        <v>3046.49</v>
      </c>
      <c r="H22" s="80">
        <v>3046.49</v>
      </c>
      <c r="I22" s="79">
        <v>0</v>
      </c>
      <c r="J22" s="78">
        <v>0</v>
      </c>
      <c r="K22" s="79">
        <v>0</v>
      </c>
      <c r="L22" s="42"/>
      <c r="M22" s="42"/>
      <c r="N22" s="42"/>
      <c r="O22" s="42"/>
    </row>
    <row r="23" spans="1:15" ht="102.75" customHeight="1" x14ac:dyDescent="0.2">
      <c r="A23" s="73" t="s">
        <v>50</v>
      </c>
      <c r="B23" s="44" t="s">
        <v>91</v>
      </c>
      <c r="C23" s="76" t="s">
        <v>95</v>
      </c>
      <c r="D23" s="43" t="s">
        <v>70</v>
      </c>
      <c r="E23" s="87">
        <v>22996</v>
      </c>
      <c r="F23" s="84">
        <v>20892</v>
      </c>
      <c r="G23" s="84">
        <v>20892</v>
      </c>
      <c r="H23" s="84">
        <v>10422.879999999999</v>
      </c>
      <c r="I23" s="80">
        <v>0</v>
      </c>
      <c r="J23" s="84">
        <v>0</v>
      </c>
      <c r="K23" s="80">
        <v>0</v>
      </c>
      <c r="L23" s="42"/>
      <c r="M23" s="42"/>
      <c r="N23" s="42"/>
    </row>
    <row r="24" spans="1:15" ht="18" customHeight="1" x14ac:dyDescent="0.2">
      <c r="A24" s="97" t="s">
        <v>71</v>
      </c>
      <c r="B24" s="97"/>
      <c r="C24" s="97"/>
      <c r="D24" s="97"/>
      <c r="E24" s="90">
        <f>SUM(E19:E23)</f>
        <v>2870606.5200000005</v>
      </c>
      <c r="F24" s="90">
        <f t="shared" ref="F24:K24" si="1">SUM(F19:F23)</f>
        <v>905262.37999999989</v>
      </c>
      <c r="G24" s="90">
        <f t="shared" si="1"/>
        <v>805962.22999999986</v>
      </c>
      <c r="H24" s="90">
        <f t="shared" si="1"/>
        <v>1575634.65</v>
      </c>
      <c r="I24" s="90">
        <f t="shared" si="1"/>
        <v>0</v>
      </c>
      <c r="J24" s="90">
        <f t="shared" si="1"/>
        <v>31457.05</v>
      </c>
      <c r="K24" s="90">
        <f t="shared" si="1"/>
        <v>935328.01</v>
      </c>
    </row>
    <row r="25" spans="1:15" ht="18" customHeight="1" x14ac:dyDescent="0.2">
      <c r="A25" s="98" t="s">
        <v>72</v>
      </c>
      <c r="B25" s="98"/>
      <c r="C25" s="98"/>
      <c r="D25" s="98"/>
      <c r="E25" s="91">
        <f>SUM(E18+E24)</f>
        <v>31875480.93</v>
      </c>
      <c r="F25" s="91">
        <f t="shared" ref="F25:K25" si="2">SUM(F18+F24)</f>
        <v>2622490.38</v>
      </c>
      <c r="G25" s="91">
        <f t="shared" si="2"/>
        <v>2183825.85</v>
      </c>
      <c r="H25" s="91">
        <f t="shared" si="2"/>
        <v>5497191.3800000008</v>
      </c>
      <c r="I25" s="91">
        <f t="shared" si="2"/>
        <v>262175.67000000004</v>
      </c>
      <c r="J25" s="91">
        <f t="shared" si="2"/>
        <v>4046666.73</v>
      </c>
      <c r="K25" s="91">
        <f t="shared" si="2"/>
        <v>29239614.350000001</v>
      </c>
    </row>
    <row r="26" spans="1:15" ht="25.5" customHeight="1" x14ac:dyDescent="0.2">
      <c r="A26" s="92"/>
      <c r="B26" s="92"/>
      <c r="C26" s="92"/>
      <c r="D26" s="92"/>
      <c r="E26" s="93"/>
      <c r="F26" s="93"/>
      <c r="G26" s="93"/>
      <c r="H26" s="93"/>
      <c r="I26" s="93"/>
      <c r="J26" s="93"/>
      <c r="K26" s="93"/>
    </row>
    <row r="27" spans="1:15" ht="25.5" customHeight="1" x14ac:dyDescent="0.2">
      <c r="A27" s="92"/>
      <c r="B27" s="92"/>
      <c r="C27" s="92"/>
      <c r="D27" s="92"/>
      <c r="E27" s="93"/>
      <c r="F27" s="93"/>
      <c r="G27" s="93"/>
      <c r="H27" s="93"/>
      <c r="I27" s="93"/>
      <c r="J27" s="93"/>
      <c r="K27" s="93"/>
    </row>
    <row r="28" spans="1:15" ht="25.5" customHeight="1" x14ac:dyDescent="0.2">
      <c r="A28" s="92"/>
      <c r="B28" s="92"/>
      <c r="C28" s="92"/>
      <c r="D28" s="92"/>
      <c r="E28" s="93"/>
      <c r="F28" s="93"/>
      <c r="G28" s="93"/>
      <c r="H28" s="93"/>
      <c r="I28" s="93"/>
      <c r="J28" s="93"/>
      <c r="K28" s="93"/>
    </row>
  </sheetData>
  <mergeCells count="16">
    <mergeCell ref="K4:K7"/>
    <mergeCell ref="A24:D24"/>
    <mergeCell ref="A25:D25"/>
    <mergeCell ref="A18:D18"/>
    <mergeCell ref="A2:J2"/>
    <mergeCell ref="G4:H4"/>
    <mergeCell ref="G5:G7"/>
    <mergeCell ref="H5:H7"/>
    <mergeCell ref="I4:I7"/>
    <mergeCell ref="J4:J7"/>
    <mergeCell ref="F4:F7"/>
    <mergeCell ref="E4:E7"/>
    <mergeCell ref="D4:D7"/>
    <mergeCell ref="C4:C7"/>
    <mergeCell ref="B4:B7"/>
    <mergeCell ref="A4:A7"/>
  </mergeCells>
  <phoneticPr fontId="5" type="noConversion"/>
  <pageMargins left="0.60416666666666663" right="0.64583333333333337" top="0.75" bottom="0.75" header="0.3" footer="0.3"/>
  <pageSetup paperSize="9" orientation="landscape" r:id="rId1"/>
  <headerFoot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42"/>
  <sheetViews>
    <sheetView topLeftCell="A19" workbookViewId="0">
      <selection activeCell="B29" sqref="B29"/>
    </sheetView>
  </sheetViews>
  <sheetFormatPr defaultRowHeight="15" x14ac:dyDescent="0.25"/>
  <cols>
    <col min="1" max="1" width="9.140625" style="20"/>
    <col min="2" max="2" width="42.140625" style="52" customWidth="1"/>
    <col min="4" max="6" width="10.140625" style="2" bestFit="1" customWidth="1"/>
    <col min="7" max="7" width="9.85546875" bestFit="1" customWidth="1"/>
    <col min="9" max="9" width="10.140625" bestFit="1" customWidth="1"/>
  </cols>
  <sheetData>
    <row r="2" spans="1:6" ht="15.75" thickBot="1" x14ac:dyDescent="0.3"/>
    <row r="3" spans="1:6" s="1" customFormat="1" ht="15.75" thickBot="1" x14ac:dyDescent="0.3">
      <c r="A3" s="25" t="s">
        <v>24</v>
      </c>
      <c r="B3" s="53" t="s">
        <v>19</v>
      </c>
      <c r="C3" s="26" t="s">
        <v>14</v>
      </c>
      <c r="D3" s="27" t="s">
        <v>15</v>
      </c>
      <c r="E3" s="27" t="s">
        <v>16</v>
      </c>
      <c r="F3" s="5"/>
    </row>
    <row r="4" spans="1:6" x14ac:dyDescent="0.25">
      <c r="A4" s="122" t="s">
        <v>2</v>
      </c>
      <c r="B4" s="119" t="s">
        <v>20</v>
      </c>
      <c r="C4" s="22" t="s">
        <v>17</v>
      </c>
      <c r="D4" s="23"/>
      <c r="E4" s="23">
        <v>4980.78</v>
      </c>
    </row>
    <row r="5" spans="1:6" ht="15.75" thickBot="1" x14ac:dyDescent="0.3">
      <c r="A5" s="124"/>
      <c r="B5" s="121"/>
      <c r="C5" s="12" t="s">
        <v>18</v>
      </c>
      <c r="D5" s="60">
        <v>35886.5</v>
      </c>
      <c r="E5" s="13"/>
      <c r="F5" s="2">
        <f>SUM(35492.37+394.13)</f>
        <v>35886.5</v>
      </c>
    </row>
    <row r="6" spans="1:6" ht="15.75" thickBot="1" x14ac:dyDescent="0.3">
      <c r="A6" s="45" t="s">
        <v>4</v>
      </c>
      <c r="B6" s="51" t="s">
        <v>21</v>
      </c>
      <c r="C6" s="63" t="s">
        <v>18</v>
      </c>
      <c r="D6" s="64">
        <v>129.29</v>
      </c>
      <c r="E6" s="65">
        <v>0</v>
      </c>
    </row>
    <row r="7" spans="1:6" ht="30" x14ac:dyDescent="0.25">
      <c r="A7" s="14" t="s">
        <v>5</v>
      </c>
      <c r="B7" s="66" t="s">
        <v>22</v>
      </c>
      <c r="C7" s="10" t="s">
        <v>18</v>
      </c>
      <c r="D7" s="59">
        <v>20800.150000000001</v>
      </c>
      <c r="E7" s="11">
        <v>0</v>
      </c>
    </row>
    <row r="8" spans="1:6" ht="63.75" customHeight="1" thickBot="1" x14ac:dyDescent="0.3">
      <c r="A8" s="24" t="s">
        <v>6</v>
      </c>
      <c r="B8" s="67" t="s">
        <v>48</v>
      </c>
      <c r="C8" s="12" t="s">
        <v>17</v>
      </c>
      <c r="D8" s="13">
        <v>0</v>
      </c>
      <c r="E8" s="13">
        <v>15000</v>
      </c>
    </row>
    <row r="9" spans="1:6" x14ac:dyDescent="0.25">
      <c r="A9" s="15" t="s">
        <v>7</v>
      </c>
      <c r="B9" s="21" t="s">
        <v>23</v>
      </c>
      <c r="C9" s="8" t="s">
        <v>18</v>
      </c>
      <c r="D9" s="50">
        <v>63828.38</v>
      </c>
      <c r="E9" s="9"/>
    </row>
    <row r="10" spans="1:6" ht="15.75" thickBot="1" x14ac:dyDescent="0.3">
      <c r="A10" s="28" t="s">
        <v>8</v>
      </c>
      <c r="B10" s="18" t="s">
        <v>28</v>
      </c>
      <c r="C10" s="6" t="s">
        <v>29</v>
      </c>
      <c r="D10" s="7"/>
      <c r="E10" s="7">
        <v>11.24</v>
      </c>
    </row>
    <row r="11" spans="1:6" x14ac:dyDescent="0.25">
      <c r="A11" s="122" t="s">
        <v>25</v>
      </c>
      <c r="B11" s="119" t="s">
        <v>31</v>
      </c>
      <c r="C11" s="10" t="s">
        <v>30</v>
      </c>
      <c r="D11" s="59">
        <v>1353.02</v>
      </c>
      <c r="E11" s="11">
        <v>1353.02</v>
      </c>
    </row>
    <row r="12" spans="1:6" x14ac:dyDescent="0.25">
      <c r="A12" s="123"/>
      <c r="B12" s="120"/>
      <c r="C12" s="3" t="s">
        <v>18</v>
      </c>
      <c r="D12" s="4"/>
      <c r="E12" s="4">
        <f>2381.2</f>
        <v>2381.1999999999998</v>
      </c>
    </row>
    <row r="13" spans="1:6" x14ac:dyDescent="0.25">
      <c r="A13" s="123"/>
      <c r="B13" s="120"/>
      <c r="C13" s="3" t="s">
        <v>18</v>
      </c>
      <c r="D13" s="4"/>
      <c r="E13" s="4">
        <v>4355.6000000000004</v>
      </c>
    </row>
    <row r="14" spans="1:6" x14ac:dyDescent="0.25">
      <c r="A14" s="123"/>
      <c r="B14" s="120"/>
      <c r="C14" s="3" t="s">
        <v>18</v>
      </c>
      <c r="D14" s="4"/>
      <c r="E14" s="4">
        <v>2933</v>
      </c>
      <c r="F14" s="29"/>
    </row>
    <row r="15" spans="1:6" x14ac:dyDescent="0.25">
      <c r="A15" s="123"/>
      <c r="B15" s="120"/>
      <c r="C15" s="3" t="s">
        <v>18</v>
      </c>
      <c r="D15" s="4"/>
      <c r="E15" s="4">
        <v>64212.800000000003</v>
      </c>
    </row>
    <row r="16" spans="1:6" x14ac:dyDescent="0.25">
      <c r="A16" s="123"/>
      <c r="B16" s="120"/>
      <c r="C16" s="3" t="s">
        <v>18</v>
      </c>
      <c r="D16" s="4"/>
      <c r="E16" s="4">
        <v>51653.599999999999</v>
      </c>
    </row>
    <row r="17" spans="1:19" ht="15.75" thickBot="1" x14ac:dyDescent="0.3">
      <c r="A17" s="124"/>
      <c r="B17" s="121"/>
      <c r="C17" s="12" t="s">
        <v>32</v>
      </c>
      <c r="D17" s="60">
        <v>37957.94</v>
      </c>
      <c r="E17" s="13">
        <f>33821.59</f>
        <v>33821.589999999997</v>
      </c>
      <c r="F17" s="2">
        <f>SUM(D11:E17)</f>
        <v>200021.77</v>
      </c>
      <c r="G17" s="2">
        <f>SUM(E11:E17)</f>
        <v>160710.81</v>
      </c>
    </row>
    <row r="18" spans="1:19" x14ac:dyDescent="0.25">
      <c r="A18" s="123" t="s">
        <v>26</v>
      </c>
      <c r="B18" s="120" t="s">
        <v>33</v>
      </c>
      <c r="C18" s="8" t="s">
        <v>32</v>
      </c>
      <c r="D18" s="9"/>
      <c r="E18" s="9">
        <v>52275.59</v>
      </c>
    </row>
    <row r="19" spans="1:19" x14ac:dyDescent="0.25">
      <c r="A19" s="123"/>
      <c r="B19" s="120"/>
      <c r="C19" s="3" t="s">
        <v>32</v>
      </c>
      <c r="D19" s="4"/>
      <c r="E19" s="4">
        <v>24801.9</v>
      </c>
    </row>
    <row r="20" spans="1:19" x14ac:dyDescent="0.25">
      <c r="A20" s="123"/>
      <c r="B20" s="120"/>
      <c r="C20" s="3" t="s">
        <v>32</v>
      </c>
      <c r="D20" s="58">
        <v>275536</v>
      </c>
      <c r="E20" s="4">
        <f>23245.08</f>
        <v>23245.08</v>
      </c>
    </row>
    <row r="21" spans="1:19" x14ac:dyDescent="0.25">
      <c r="A21" s="123"/>
      <c r="B21" s="120"/>
      <c r="C21" s="3" t="s">
        <v>30</v>
      </c>
      <c r="D21" s="4"/>
      <c r="E21" s="4">
        <v>4184.33</v>
      </c>
    </row>
    <row r="22" spans="1:19" ht="15.75" thickBot="1" x14ac:dyDescent="0.3">
      <c r="A22" s="124"/>
      <c r="B22" s="121"/>
      <c r="C22" s="12" t="s">
        <v>17</v>
      </c>
      <c r="D22" s="13"/>
      <c r="E22" s="13">
        <v>40000</v>
      </c>
      <c r="F22" s="2">
        <f>SUM(D18:E22)</f>
        <v>420042.9</v>
      </c>
      <c r="G22" s="2">
        <f>SUM(E18:E22)</f>
        <v>144506.9</v>
      </c>
    </row>
    <row r="23" spans="1:19" ht="30" x14ac:dyDescent="0.25">
      <c r="A23" s="15" t="s">
        <v>27</v>
      </c>
      <c r="B23" s="19" t="s">
        <v>34</v>
      </c>
      <c r="C23" s="8" t="s">
        <v>35</v>
      </c>
      <c r="D23" s="9">
        <v>18000</v>
      </c>
      <c r="E23" s="9"/>
    </row>
    <row r="24" spans="1:19" x14ac:dyDescent="0.25">
      <c r="A24" s="15" t="s">
        <v>42</v>
      </c>
      <c r="B24" s="16" t="s">
        <v>36</v>
      </c>
      <c r="C24" s="3" t="s">
        <v>37</v>
      </c>
      <c r="D24" s="4">
        <v>2495.1999999999998</v>
      </c>
      <c r="E24" s="4"/>
    </row>
    <row r="25" spans="1:19" x14ac:dyDescent="0.25">
      <c r="A25" s="15" t="s">
        <v>43</v>
      </c>
      <c r="B25" s="16" t="s">
        <v>38</v>
      </c>
      <c r="C25" s="3" t="s">
        <v>37</v>
      </c>
      <c r="D25" s="4">
        <v>15658.4</v>
      </c>
      <c r="E25" s="4">
        <v>12311.14</v>
      </c>
      <c r="F25" s="2" t="s">
        <v>58</v>
      </c>
    </row>
    <row r="26" spans="1:19" ht="15.75" thickBot="1" x14ac:dyDescent="0.3">
      <c r="A26" s="15" t="s">
        <v>44</v>
      </c>
      <c r="B26" s="16" t="s">
        <v>39</v>
      </c>
      <c r="C26" s="3" t="s">
        <v>37</v>
      </c>
      <c r="D26" s="4">
        <v>2089.85</v>
      </c>
      <c r="E26" s="4">
        <v>742.85</v>
      </c>
    </row>
    <row r="27" spans="1:19" ht="30.75" thickBot="1" x14ac:dyDescent="0.3">
      <c r="A27" s="15" t="s">
        <v>45</v>
      </c>
      <c r="B27" s="54" t="s">
        <v>40</v>
      </c>
      <c r="C27" s="6" t="s">
        <v>37</v>
      </c>
      <c r="D27" s="7">
        <v>18396.8</v>
      </c>
      <c r="E27" s="7">
        <v>12117.2</v>
      </c>
      <c r="H27" s="2">
        <f>SUM(D23:D28)</f>
        <v>56640.25</v>
      </c>
      <c r="I27" s="2">
        <f>SUM(D36-H27)</f>
        <v>815370.27</v>
      </c>
      <c r="O27" s="25" t="s">
        <v>24</v>
      </c>
      <c r="P27" s="53" t="s">
        <v>19</v>
      </c>
      <c r="Q27" s="26" t="s">
        <v>14</v>
      </c>
      <c r="R27" s="27" t="s">
        <v>15</v>
      </c>
      <c r="S27" s="27" t="s">
        <v>16</v>
      </c>
    </row>
    <row r="28" spans="1:19" x14ac:dyDescent="0.25">
      <c r="A28" s="14" t="s">
        <v>49</v>
      </c>
      <c r="B28" s="72" t="s">
        <v>60</v>
      </c>
      <c r="C28" s="68"/>
      <c r="D28" s="69"/>
      <c r="E28" s="69"/>
      <c r="F28" s="2" t="s">
        <v>61</v>
      </c>
      <c r="I28" s="2">
        <f>SUM(I27+3084.24+39660.69)</f>
        <v>858115.2</v>
      </c>
      <c r="O28" s="14" t="s">
        <v>49</v>
      </c>
      <c r="P28" s="55" t="s">
        <v>41</v>
      </c>
      <c r="Q28" s="46" t="s">
        <v>30</v>
      </c>
      <c r="R28" s="47">
        <v>23431.06</v>
      </c>
      <c r="S28" s="47"/>
    </row>
    <row r="29" spans="1:19" ht="15.75" thickBot="1" x14ac:dyDescent="0.3">
      <c r="A29" s="24"/>
      <c r="B29" s="56"/>
      <c r="C29" s="70"/>
      <c r="D29" s="71"/>
      <c r="E29" s="71"/>
      <c r="O29" s="24"/>
      <c r="P29" s="56"/>
      <c r="Q29" s="48" t="s">
        <v>18</v>
      </c>
      <c r="R29" s="49"/>
      <c r="S29" s="49">
        <v>42866.73</v>
      </c>
    </row>
    <row r="30" spans="1:19" s="30" customFormat="1" x14ac:dyDescent="0.25">
      <c r="A30" s="32" t="s">
        <v>50</v>
      </c>
      <c r="B30" s="117" t="s">
        <v>51</v>
      </c>
      <c r="C30" s="31" t="s">
        <v>18</v>
      </c>
      <c r="D30" s="31"/>
      <c r="E30" s="33">
        <v>302605.34299999999</v>
      </c>
      <c r="F30" s="29"/>
    </row>
    <row r="31" spans="1:19" s="30" customFormat="1" ht="15.75" thickBot="1" x14ac:dyDescent="0.3">
      <c r="A31" s="34"/>
      <c r="B31" s="118"/>
      <c r="C31" s="35" t="s">
        <v>30</v>
      </c>
      <c r="D31" s="62">
        <v>357964.79999999999</v>
      </c>
      <c r="E31" s="36"/>
      <c r="F31" s="29"/>
      <c r="I31" s="30">
        <f>SUM(348645.79+9319.01)</f>
        <v>357964.79999999999</v>
      </c>
    </row>
    <row r="32" spans="1:19" ht="63.75" customHeight="1" x14ac:dyDescent="0.25">
      <c r="A32" s="15" t="s">
        <v>9</v>
      </c>
      <c r="B32" s="19" t="s">
        <v>46</v>
      </c>
      <c r="C32" s="8" t="s">
        <v>17</v>
      </c>
      <c r="D32" s="9"/>
      <c r="E32" s="9">
        <v>87364.17</v>
      </c>
    </row>
    <row r="33" spans="1:7" ht="63.75" customHeight="1" x14ac:dyDescent="0.25">
      <c r="A33" s="28" t="s">
        <v>10</v>
      </c>
      <c r="B33" s="17" t="s">
        <v>47</v>
      </c>
      <c r="C33" s="3" t="s">
        <v>17</v>
      </c>
      <c r="D33" s="4"/>
      <c r="E33" s="4">
        <v>45124.58</v>
      </c>
    </row>
    <row r="34" spans="1:7" ht="63.75" customHeight="1" x14ac:dyDescent="0.25">
      <c r="A34" s="28" t="s">
        <v>11</v>
      </c>
      <c r="B34" s="57" t="s">
        <v>54</v>
      </c>
      <c r="C34" s="37" t="s">
        <v>30</v>
      </c>
      <c r="D34" s="61">
        <v>21914.19</v>
      </c>
      <c r="E34" s="7">
        <v>1327.23</v>
      </c>
    </row>
    <row r="35" spans="1:7" ht="63.75" customHeight="1" thickBot="1" x14ac:dyDescent="0.3">
      <c r="A35" s="28" t="s">
        <v>53</v>
      </c>
      <c r="B35" s="54" t="s">
        <v>59</v>
      </c>
      <c r="C35" s="6" t="s">
        <v>17</v>
      </c>
      <c r="D35" s="7"/>
      <c r="E35" s="7">
        <v>24648.7</v>
      </c>
    </row>
    <row r="36" spans="1:7" s="1" customFormat="1" ht="34.5" customHeight="1" thickBot="1" x14ac:dyDescent="0.3">
      <c r="A36" s="25"/>
      <c r="B36" s="53"/>
      <c r="C36" s="26"/>
      <c r="D36" s="27">
        <f>SUM(D4:D35)</f>
        <v>872010.52</v>
      </c>
      <c r="E36" s="27">
        <f>SUM(E4:E35)</f>
        <v>811450.94299999997</v>
      </c>
      <c r="F36" s="5"/>
      <c r="G36" s="5">
        <f>SUM(D36-E36)</f>
        <v>60559.577000000048</v>
      </c>
    </row>
    <row r="38" spans="1:7" x14ac:dyDescent="0.25">
      <c r="D38" s="2">
        <v>338113.81</v>
      </c>
    </row>
    <row r="39" spans="1:7" x14ac:dyDescent="0.25">
      <c r="D39" s="2">
        <v>543138.94999999995</v>
      </c>
    </row>
    <row r="40" spans="1:7" x14ac:dyDescent="0.25">
      <c r="D40" s="2">
        <f>SUM(D38:D39)</f>
        <v>881252.76</v>
      </c>
    </row>
    <row r="41" spans="1:7" x14ac:dyDescent="0.25">
      <c r="D41" s="2">
        <f>SUM(D36)</f>
        <v>872010.52</v>
      </c>
    </row>
    <row r="42" spans="1:7" x14ac:dyDescent="0.25">
      <c r="D42" s="2">
        <f>SUM(D40-D41)</f>
        <v>9242.2399999999907</v>
      </c>
    </row>
  </sheetData>
  <mergeCells count="7">
    <mergeCell ref="B30:B31"/>
    <mergeCell ref="B11:B17"/>
    <mergeCell ref="A11:A17"/>
    <mergeCell ref="B4:B5"/>
    <mergeCell ref="A4:A5"/>
    <mergeCell ref="B18:B22"/>
    <mergeCell ref="A18:A2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rekapitulacija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Senka Šercl</dc:creator>
  <cp:lastModifiedBy>Senka Šercl</cp:lastModifiedBy>
  <cp:lastPrinted>2026-06-17T05:57:31Z</cp:lastPrinted>
  <dcterms:created xsi:type="dcterms:W3CDTF">2025-05-27T10:46:55Z</dcterms:created>
  <dcterms:modified xsi:type="dcterms:W3CDTF">2026-06-17T05:57:50Z</dcterms:modified>
</cp:coreProperties>
</file>